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16afeeccdc2cbb/Karen/Astriata/NM/AOC/Emplyee Benefits/"/>
    </mc:Choice>
  </mc:AlternateContent>
  <xr:revisionPtr revIDLastSave="0" documentId="8_{DDA089DD-74E9-43C3-BF4D-A941AF8AAA47}" xr6:coauthVersionLast="47" xr6:coauthVersionMax="47" xr10:uidLastSave="{00000000-0000-0000-0000-000000000000}"/>
  <workbookProtection lockStructure="1"/>
  <bookViews>
    <workbookView xWindow="-93" yWindow="-93" windowWidth="25786" windowHeight="13866" xr2:uid="{00000000-000D-0000-FFFF-FFFF00000000}"/>
  </bookViews>
  <sheets>
    <sheet name="Benefits Worth" sheetId="5" r:id="rId1"/>
    <sheet name="bkgrnd items" sheetId="6" r:id="rId2"/>
  </sheets>
  <definedNames>
    <definedName name="_xlnm._FilterDatabase" localSheetId="1" hidden="1">'bkgrnd items'!$A$2:$C$169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5" l="1"/>
  <c r="F63" i="5" l="1"/>
  <c r="F62" i="5"/>
  <c r="F61" i="5"/>
  <c r="F60" i="5"/>
  <c r="F59" i="5"/>
  <c r="F58" i="5"/>
  <c r="F57" i="5"/>
  <c r="F56" i="5"/>
  <c r="H41" i="5" l="1"/>
  <c r="H38" i="5" l="1"/>
  <c r="H18" i="5" l="1"/>
  <c r="H34" i="5" s="1"/>
  <c r="H47" i="5" l="1"/>
  <c r="H71" i="5"/>
  <c r="H24" i="5"/>
  <c r="E28" i="5" l="1"/>
  <c r="H29" i="5" s="1"/>
  <c r="F64" i="5" l="1"/>
  <c r="H67" i="5" s="1"/>
  <c r="H69" i="5" s="1"/>
  <c r="H73" i="5" l="1"/>
  <c r="H75" i="5" s="1"/>
</calcChain>
</file>

<file path=xl/sharedStrings.xml><?xml version="1.0" encoding="utf-8"?>
<sst xmlns="http://schemas.openxmlformats.org/spreadsheetml/2006/main" count="222" uniqueCount="139">
  <si>
    <t>Annual Salary =</t>
  </si>
  <si>
    <t>Hourly Salary =</t>
  </si>
  <si>
    <t xml:space="preserve">Note: These figures will be used to calculate benefit $ as shown below. </t>
  </si>
  <si>
    <t>State's annual FICA contribution:</t>
  </si>
  <si>
    <t>State's contribution for retirement:</t>
  </si>
  <si>
    <t>State's contribution for group insurance:</t>
  </si>
  <si>
    <t>x 26 =</t>
  </si>
  <si>
    <t>State's contribution for annual leave:</t>
  </si>
  <si>
    <t>TOTAL ANNUAL VALUE OF YOUR BENEFITS:</t>
  </si>
  <si>
    <t>ADD TOTAL ANNUAL SALARY:</t>
  </si>
  <si>
    <t>TOTAL VALUE OF COMPENSATION PACKAGE:</t>
  </si>
  <si>
    <t>Period of Service</t>
  </si>
  <si>
    <t>Hours Earned per Pay Period</t>
  </si>
  <si>
    <t>Day 1 - 3 yrs</t>
  </si>
  <si>
    <t>Over 3 - 7 yrs</t>
  </si>
  <si>
    <t>Over 7 - 14 yrs</t>
  </si>
  <si>
    <t>Over 14 yrs and beyond</t>
  </si>
  <si>
    <t>Annual Leave Accrual Chart</t>
  </si>
  <si>
    <t>Presbyterian - HMO</t>
  </si>
  <si>
    <t>BCBS - PPO</t>
  </si>
  <si>
    <t>Delta Dental</t>
  </si>
  <si>
    <t>Vision Service Plan</t>
  </si>
  <si>
    <t>Employee Coverage</t>
  </si>
  <si>
    <t>Employee Plus Spouse Coverage</t>
  </si>
  <si>
    <t>Family Coverage</t>
  </si>
  <si>
    <t>Less than $50K</t>
  </si>
  <si>
    <t>$50K to $59,999</t>
  </si>
  <si>
    <t>$60K and over</t>
  </si>
  <si>
    <t>percentage</t>
  </si>
  <si>
    <t>Annual Salary</t>
  </si>
  <si>
    <t>Santa Fe, NM 87501</t>
  </si>
  <si>
    <t>Administrative Office of the Courts</t>
  </si>
  <si>
    <t>Arthur Pepin, Director</t>
  </si>
  <si>
    <t>Plan</t>
  </si>
  <si>
    <t>Type of Coverage</t>
  </si>
  <si>
    <t>Gross Rate</t>
  </si>
  <si>
    <t>Employee Plus Child</t>
  </si>
  <si>
    <t>Plans</t>
  </si>
  <si>
    <t>Presbyterian - Single</t>
  </si>
  <si>
    <t>Presbyterian - EE + child</t>
  </si>
  <si>
    <t>Presbyterian - Family</t>
  </si>
  <si>
    <t>BCBS-PPO - Single</t>
  </si>
  <si>
    <t>BCBS-PPO - EE + spouse</t>
  </si>
  <si>
    <t>BCBS-PPO - EE + child</t>
  </si>
  <si>
    <t>BCBS-PPO - Family</t>
  </si>
  <si>
    <t>Delta Dental - Single</t>
  </si>
  <si>
    <t>Delta Dental - EE + spouse</t>
  </si>
  <si>
    <t>Delta Dental - EE + child</t>
  </si>
  <si>
    <t>Delta Dental - Family</t>
  </si>
  <si>
    <t>Vision (VSP) - Single</t>
  </si>
  <si>
    <t>Vision (VSP) - EE + spouse</t>
  </si>
  <si>
    <t>Vision (VSP) - EE + child</t>
  </si>
  <si>
    <t>Vision (VSP) - Family</t>
  </si>
  <si>
    <t>less than 50K</t>
  </si>
  <si>
    <t>50K - 50,999</t>
  </si>
  <si>
    <t>60K and over</t>
  </si>
  <si>
    <t xml:space="preserve">A) To begin enter your hourly salary here. </t>
  </si>
  <si>
    <t xml:space="preserve">B) To figure your annual salary take your hourly salary and multiply it by 2080. It is been calculated for you. </t>
  </si>
  <si>
    <t>Presbyterian-HMO - Single</t>
  </si>
  <si>
    <t>Presbyterian-HMO - EE + child</t>
  </si>
  <si>
    <t>Presbyterian-HMO - Family</t>
  </si>
  <si>
    <t>ER premiums</t>
  </si>
  <si>
    <t>Gross plan rates (EE and ER premiums)</t>
  </si>
  <si>
    <t>Accrued per pay period:</t>
  </si>
  <si>
    <t>Total accrued annually:</t>
  </si>
  <si>
    <t>No Presbyterian Coverage</t>
  </si>
  <si>
    <t>No BCBS Coverage</t>
  </si>
  <si>
    <t>No Delta Dental Coverage</t>
  </si>
  <si>
    <t>No Vision Coverage</t>
  </si>
  <si>
    <t>Insurance Plan/Coverage</t>
  </si>
  <si>
    <t>Gross Amount</t>
  </si>
  <si>
    <t xml:space="preserve">Fill in the highlighted sections to determine your benefits worth. All other information will be auto populated for you. </t>
  </si>
  <si>
    <t>Benefits Worth Form</t>
  </si>
  <si>
    <t xml:space="preserve">The state must match the amount you pay by payroll deductions. </t>
  </si>
  <si>
    <t>State's contribution for basic life insurance:</t>
  </si>
  <si>
    <t>Total plan cost</t>
  </si>
  <si>
    <t>State's contribution for retiree health care:</t>
  </si>
  <si>
    <t>Choose your percentage rate based on your pay rate:</t>
  </si>
  <si>
    <t xml:space="preserve">contribution amount. </t>
  </si>
  <si>
    <t>Total cost of your insurance package</t>
  </si>
  <si>
    <t>1) FICA/Medicare Taxes: Currently 6.2%/1.45% of gross pay up to a maximum of (see payroll officer for annual maximum).</t>
  </si>
  <si>
    <t xml:space="preserve">and the state's contribution amount. </t>
  </si>
  <si>
    <t xml:space="preserve">Presbyterian - EE + spouse </t>
  </si>
  <si>
    <t>Presbyterian-HMO - EE + spouse (Inc. Domestic Partner)</t>
  </si>
  <si>
    <t>BCBS-PPO - EE + spouse (Inc. Domestic Partner)</t>
  </si>
  <si>
    <t>Delta Dental - EE + spouse (Inc. Domestic Partner)</t>
  </si>
  <si>
    <t>Percent of Benefits as Total Compensation</t>
  </si>
  <si>
    <t>Pay Periods</t>
  </si>
  <si>
    <t>BCBS - HMO</t>
  </si>
  <si>
    <t>BCBS-HMO - Single</t>
  </si>
  <si>
    <t>BCBS-HMO - EE + spouse</t>
  </si>
  <si>
    <t>BCBS-HMO - EE + child</t>
  </si>
  <si>
    <t>BCBS-HMO - Family</t>
  </si>
  <si>
    <t>BCBS-HMO - EE + spouse (Inc. Domestic Partner)</t>
  </si>
  <si>
    <t>No BCBS HMO Coverage</t>
  </si>
  <si>
    <t>No BCBS PPO Coverage</t>
  </si>
  <si>
    <t>Vision - Single</t>
  </si>
  <si>
    <t>Vision - EE + spouse (Inc. Domestic Partner)</t>
  </si>
  <si>
    <t>Vision - EE + child</t>
  </si>
  <si>
    <t>Vision  - Family</t>
  </si>
  <si>
    <t>Dependent Life Coverage</t>
  </si>
  <si>
    <t>No Basic Life Coverage</t>
  </si>
  <si>
    <t>Basic Life Coverage</t>
  </si>
  <si>
    <t>Cigna - HMO</t>
  </si>
  <si>
    <t>Cigna - PPO</t>
  </si>
  <si>
    <t>Cigna-HMO - Single</t>
  </si>
  <si>
    <t>Cigna-HMO - EE + spouse</t>
  </si>
  <si>
    <t>Cigna-HMO - EE + child</t>
  </si>
  <si>
    <t>Cigna-HMO - Family</t>
  </si>
  <si>
    <t>Cigna-PPO - Single</t>
  </si>
  <si>
    <t>Cigna-PPO - EE + spouse</t>
  </si>
  <si>
    <t>Cigna-PPO - EE + child</t>
  </si>
  <si>
    <t>Cigna-PPO - Family</t>
  </si>
  <si>
    <t>No Cigna PPO Coverage</t>
  </si>
  <si>
    <t>Cigna-PPO - EE + spouse (Inc. Domestic Partner)</t>
  </si>
  <si>
    <t>No Cigna HMO Coverage</t>
  </si>
  <si>
    <t>Cigna-HMO - EE + spouse (Inc. Domestic Partner)</t>
  </si>
  <si>
    <t>PERA contribution rates</t>
  </si>
  <si>
    <t>Annual Earnings</t>
  </si>
  <si>
    <t>&gt;$25,000</t>
  </si>
  <si>
    <t>&lt;$25,000</t>
  </si>
  <si>
    <t>SPL854</t>
  </si>
  <si>
    <t>SPLAN3</t>
  </si>
  <si>
    <t>Employee Contribution Rate:</t>
  </si>
  <si>
    <t>State's contribution for paid parental leave:</t>
  </si>
  <si>
    <t>This is 480 hours x your hourly rate of pay.</t>
  </si>
  <si>
    <t xml:space="preserve"> retirement. Your required contribution rate depends on your salary. </t>
  </si>
  <si>
    <t>State's contribution for holidays:</t>
  </si>
  <si>
    <t>202 E. Marcy Street</t>
  </si>
  <si>
    <t xml:space="preserve">2) Paid Time Off (PTO) is accrued based on your years of service with the judiciary. Please select your accrual rate to determine the annual worth </t>
  </si>
  <si>
    <t>3) You are required to contribute 10.92% of your gross wages to your retirement while The state contributes 19.24% of your gross earnings to your</t>
  </si>
  <si>
    <t xml:space="preserve">4) The state provides up to 12 weeks of paid parental leave for use within the first six months following the birth or adoption of child(ren). </t>
  </si>
  <si>
    <t xml:space="preserve">5) The state provides 11 paid holidays per year. The state pays 88 hours x your hourly rate of pay. </t>
  </si>
  <si>
    <t xml:space="preserve">7) You contribute 1% of your gross pay to retiree health care while the state contributes 2% of your gross pay.  </t>
  </si>
  <si>
    <t>8a) Depending on your rate of pay, the state pays either 60, 70 or 80% of the premiums for your group insurance plan.</t>
  </si>
  <si>
    <t xml:space="preserve">8b) Choose the appropriate plan for your medical, dental and vision premiums to see your total insurance package cost and the state's </t>
  </si>
  <si>
    <t xml:space="preserve">6) The state provides basic life insurance of $50,000 at no cost to employees. The state pays $2.24 per pay period per employee. </t>
  </si>
  <si>
    <t>Edwin Ellis, HR Director</t>
  </si>
  <si>
    <t>FY24 Premium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</si>
</sst>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.000_);_(&quot;$&quot;* \(#,##0.00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Old English Text MT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3"/>
      <color theme="1"/>
      <name val="Arial"/>
      <family val="2"/>
    </font>
    <font>
      <b/>
      <sz val="13"/>
      <color rgb="FF00B050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b/>
      <i/>
      <sz val="13"/>
      <name val="Arial"/>
      <family val="2"/>
    </font>
    <font>
      <sz val="13"/>
      <color rgb="FF002060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5" fillId="0" borderId="6" xfId="0" applyFont="1" applyBorder="1"/>
    <xf numFmtId="2" fontId="0" fillId="0" borderId="1" xfId="0" applyNumberForma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5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/>
    <xf numFmtId="0" fontId="11" fillId="0" borderId="0" xfId="0" applyFont="1" applyAlignment="1">
      <alignment horizontal="right"/>
    </xf>
    <xf numFmtId="0" fontId="12" fillId="0" borderId="0" xfId="0" applyFont="1"/>
    <xf numFmtId="164" fontId="11" fillId="0" borderId="0" xfId="0" applyNumberFormat="1" applyFont="1"/>
    <xf numFmtId="44" fontId="10" fillId="0" borderId="0" xfId="0" applyNumberFormat="1" applyFont="1"/>
    <xf numFmtId="164" fontId="10" fillId="0" borderId="0" xfId="0" applyNumberFormat="1" applyFont="1"/>
    <xf numFmtId="0" fontId="10" fillId="0" borderId="0" xfId="0" applyFont="1" applyAlignment="1">
      <alignment horizontal="left"/>
    </xf>
    <xf numFmtId="2" fontId="10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0" fillId="3" borderId="7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4" fontId="10" fillId="0" borderId="1" xfId="0" applyNumberFormat="1" applyFont="1" applyBorder="1" applyProtection="1">
      <protection locked="0"/>
    </xf>
    <xf numFmtId="44" fontId="14" fillId="0" borderId="1" xfId="0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164" fontId="10" fillId="0" borderId="1" xfId="0" applyNumberFormat="1" applyFont="1" applyBorder="1" applyProtection="1">
      <protection locked="0"/>
    </xf>
    <xf numFmtId="0" fontId="10" fillId="0" borderId="7" xfId="0" applyFont="1" applyBorder="1" applyAlignment="1" applyProtection="1">
      <alignment horizontal="center"/>
      <protection locked="0"/>
    </xf>
    <xf numFmtId="164" fontId="10" fillId="0" borderId="7" xfId="0" applyNumberFormat="1" applyFont="1" applyBorder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64" fontId="10" fillId="0" borderId="10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164" fontId="10" fillId="0" borderId="0" xfId="0" applyNumberFormat="1" applyFont="1" applyProtection="1">
      <protection locked="0"/>
    </xf>
    <xf numFmtId="44" fontId="13" fillId="0" borderId="5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10" fontId="6" fillId="0" borderId="0" xfId="0" applyNumberFormat="1" applyFont="1"/>
    <xf numFmtId="0" fontId="16" fillId="0" borderId="0" xfId="0" applyFont="1"/>
    <xf numFmtId="165" fontId="10" fillId="3" borderId="1" xfId="0" applyNumberFormat="1" applyFont="1" applyFill="1" applyBorder="1"/>
    <xf numFmtId="10" fontId="0" fillId="0" borderId="1" xfId="0" applyNumberFormat="1" applyBorder="1" applyAlignment="1">
      <alignment horizontal="center"/>
    </xf>
    <xf numFmtId="10" fontId="10" fillId="3" borderId="1" xfId="1" applyNumberFormat="1" applyFont="1" applyFill="1" applyBorder="1" applyAlignment="1">
      <alignment horizontal="center"/>
    </xf>
    <xf numFmtId="9" fontId="10" fillId="3" borderId="1" xfId="1" applyFont="1" applyFill="1" applyBorder="1" applyAlignment="1">
      <alignment horizontal="center"/>
    </xf>
    <xf numFmtId="44" fontId="14" fillId="0" borderId="0" xfId="0" applyNumberFormat="1" applyFont="1" applyProtection="1">
      <protection locked="0"/>
    </xf>
    <xf numFmtId="0" fontId="10" fillId="4" borderId="2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</xdr:row>
      <xdr:rowOff>3175</xdr:rowOff>
    </xdr:from>
    <xdr:to>
      <xdr:col>4</xdr:col>
      <xdr:colOff>438150</xdr:colOff>
      <xdr:row>9</xdr:row>
      <xdr:rowOff>28574</xdr:rowOff>
    </xdr:to>
    <xdr:pic>
      <xdr:nvPicPr>
        <xdr:cNvPr id="2" name="Picture 1" descr="seal transpare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41325"/>
          <a:ext cx="1514475" cy="1377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zoomScaleNormal="100" workbookViewId="0">
      <selection activeCell="D73" sqref="D73"/>
    </sheetView>
  </sheetViews>
  <sheetFormatPr defaultColWidth="9.1171875" defaultRowHeight="15.7" x14ac:dyDescent="0.55000000000000004"/>
  <cols>
    <col min="1" max="1" width="25.5859375" style="6" customWidth="1"/>
    <col min="2" max="2" width="16" style="6" customWidth="1"/>
    <col min="3" max="3" width="20.41015625" style="6" customWidth="1"/>
    <col min="4" max="4" width="17.41015625" style="6" customWidth="1"/>
    <col min="5" max="5" width="13.41015625" style="6" customWidth="1"/>
    <col min="6" max="6" width="20.41015625" style="6" customWidth="1"/>
    <col min="7" max="7" width="16.5859375" style="6" customWidth="1"/>
    <col min="8" max="8" width="24.41015625" style="6" customWidth="1"/>
    <col min="9" max="9" width="21.1171875" style="6" customWidth="1"/>
    <col min="10" max="10" width="12.87890625" style="6" bestFit="1" customWidth="1"/>
    <col min="11" max="16384" width="9.1171875" style="6"/>
  </cols>
  <sheetData>
    <row r="1" spans="1:8" ht="34.35" x14ac:dyDescent="0.55000000000000004">
      <c r="A1" s="69" t="s">
        <v>31</v>
      </c>
      <c r="B1" s="69"/>
      <c r="C1" s="69"/>
      <c r="D1" s="69"/>
      <c r="E1" s="69"/>
      <c r="F1" s="69"/>
      <c r="G1" s="69"/>
      <c r="H1" s="69"/>
    </row>
    <row r="2" spans="1:8" ht="6.6" customHeight="1" x14ac:dyDescent="0.55000000000000004">
      <c r="E2"/>
    </row>
    <row r="3" spans="1:8" ht="11.45" customHeight="1" x14ac:dyDescent="0.55000000000000004"/>
    <row r="4" spans="1:8" x14ac:dyDescent="0.55000000000000004">
      <c r="A4" s="9" t="s">
        <v>32</v>
      </c>
      <c r="H4" s="7" t="s">
        <v>128</v>
      </c>
    </row>
    <row r="5" spans="1:8" x14ac:dyDescent="0.55000000000000004">
      <c r="A5" s="9" t="s">
        <v>137</v>
      </c>
      <c r="H5" s="7" t="s">
        <v>30</v>
      </c>
    </row>
    <row r="6" spans="1:8" x14ac:dyDescent="0.55000000000000004">
      <c r="H6" s="7"/>
    </row>
    <row r="9" spans="1:8" ht="10.7" customHeight="1" x14ac:dyDescent="0.55000000000000004"/>
    <row r="10" spans="1:8" s="10" customFormat="1" ht="23.45" customHeight="1" x14ac:dyDescent="0.6">
      <c r="A10" s="70" t="s">
        <v>72</v>
      </c>
      <c r="B10" s="70"/>
      <c r="C10" s="70"/>
      <c r="D10" s="70"/>
      <c r="E10" s="70"/>
      <c r="F10" s="70"/>
      <c r="G10" s="70"/>
      <c r="H10" s="70"/>
    </row>
    <row r="11" spans="1:8" s="10" customFormat="1" ht="10.7" customHeight="1" x14ac:dyDescent="0.45"/>
    <row r="12" spans="1:8" s="10" customFormat="1" ht="15.75" customHeight="1" x14ac:dyDescent="0.5">
      <c r="A12" s="71" t="s">
        <v>71</v>
      </c>
      <c r="B12" s="71"/>
      <c r="C12" s="71"/>
      <c r="D12" s="71"/>
      <c r="E12" s="71"/>
      <c r="F12" s="71"/>
      <c r="G12" s="71"/>
      <c r="H12" s="71"/>
    </row>
    <row r="13" spans="1:8" s="10" customFormat="1" ht="12.6" customHeight="1" thickBot="1" x14ac:dyDescent="0.55000000000000004">
      <c r="A13" s="14"/>
      <c r="B13" s="15"/>
      <c r="C13" s="15"/>
      <c r="D13" s="15"/>
      <c r="E13" s="19"/>
      <c r="F13" s="15"/>
      <c r="G13" s="15"/>
      <c r="H13" s="15"/>
    </row>
    <row r="14" spans="1:8" s="21" customFormat="1" ht="16.7" thickTop="1" x14ac:dyDescent="0.5"/>
    <row r="15" spans="1:8" s="21" customFormat="1" ht="16.350000000000001" x14ac:dyDescent="0.5">
      <c r="A15" s="21" t="s">
        <v>56</v>
      </c>
      <c r="G15" s="22" t="s">
        <v>1</v>
      </c>
      <c r="H15" s="58">
        <v>17.123000000000001</v>
      </c>
    </row>
    <row r="16" spans="1:8" s="21" customFormat="1" ht="16.350000000000001" x14ac:dyDescent="0.5"/>
    <row r="17" spans="1:8" s="21" customFormat="1" ht="16.350000000000001" x14ac:dyDescent="0.5">
      <c r="A17" s="21" t="s">
        <v>57</v>
      </c>
    </row>
    <row r="18" spans="1:8" s="21" customFormat="1" ht="16.350000000000001" x14ac:dyDescent="0.5">
      <c r="G18" s="22" t="s">
        <v>0</v>
      </c>
      <c r="H18" s="44">
        <f>H15*2080</f>
        <v>35615.840000000004</v>
      </c>
    </row>
    <row r="19" spans="1:8" s="21" customFormat="1" ht="16.350000000000001" x14ac:dyDescent="0.5"/>
    <row r="20" spans="1:8" s="21" customFormat="1" ht="16.350000000000001" x14ac:dyDescent="0.5">
      <c r="A20" s="23"/>
      <c r="B20" s="24"/>
      <c r="C20" s="24"/>
      <c r="D20" s="24"/>
      <c r="E20" s="25" t="s">
        <v>2</v>
      </c>
      <c r="F20" s="24"/>
      <c r="G20" s="24"/>
      <c r="H20" s="26"/>
    </row>
    <row r="21" spans="1:8" s="21" customFormat="1" ht="16.350000000000001" x14ac:dyDescent="0.5"/>
    <row r="22" spans="1:8" s="21" customFormat="1" ht="16.350000000000001" x14ac:dyDescent="0.5">
      <c r="A22" s="21" t="s">
        <v>80</v>
      </c>
    </row>
    <row r="23" spans="1:8" s="21" customFormat="1" ht="16.350000000000001" x14ac:dyDescent="0.5">
      <c r="A23" s="21" t="s">
        <v>73</v>
      </c>
    </row>
    <row r="24" spans="1:8" s="21" customFormat="1" ht="16.350000000000001" x14ac:dyDescent="0.5">
      <c r="G24" s="41" t="s">
        <v>3</v>
      </c>
      <c r="H24" s="45">
        <f>(6.2%*H18)+(1.45%*H18)</f>
        <v>2724.6117600000002</v>
      </c>
    </row>
    <row r="25" spans="1:8" s="21" customFormat="1" ht="16.350000000000001" x14ac:dyDescent="0.5"/>
    <row r="26" spans="1:8" s="21" customFormat="1" ht="16.350000000000001" x14ac:dyDescent="0.5">
      <c r="A26" s="28" t="s">
        <v>129</v>
      </c>
    </row>
    <row r="27" spans="1:8" s="21" customFormat="1" ht="16.350000000000001" x14ac:dyDescent="0.5">
      <c r="A27" s="21" t="s">
        <v>81</v>
      </c>
      <c r="B27" s="20"/>
      <c r="G27" s="20"/>
    </row>
    <row r="28" spans="1:8" s="21" customFormat="1" ht="16.350000000000001" x14ac:dyDescent="0.5">
      <c r="A28" s="21" t="s">
        <v>63</v>
      </c>
      <c r="B28" s="39">
        <v>9</v>
      </c>
      <c r="D28" s="22" t="s">
        <v>64</v>
      </c>
      <c r="E28" s="46">
        <f>B28*26</f>
        <v>234</v>
      </c>
    </row>
    <row r="29" spans="1:8" s="21" customFormat="1" ht="16.350000000000001" x14ac:dyDescent="0.5">
      <c r="G29" s="41" t="s">
        <v>7</v>
      </c>
      <c r="H29" s="45">
        <f>H15*E28</f>
        <v>4006.7820000000002</v>
      </c>
    </row>
    <row r="30" spans="1:8" s="21" customFormat="1" ht="16.350000000000001" x14ac:dyDescent="0.5">
      <c r="G30" s="27"/>
      <c r="H30" s="29"/>
    </row>
    <row r="31" spans="1:8" s="21" customFormat="1" ht="16.350000000000001" x14ac:dyDescent="0.5">
      <c r="A31" s="21" t="s">
        <v>130</v>
      </c>
      <c r="G31" s="36"/>
    </row>
    <row r="32" spans="1:8" s="21" customFormat="1" ht="16.350000000000001" x14ac:dyDescent="0.5">
      <c r="A32" s="21" t="s">
        <v>126</v>
      </c>
      <c r="G32" s="36"/>
    </row>
    <row r="33" spans="1:8" s="21" customFormat="1" ht="16.350000000000001" x14ac:dyDescent="0.5">
      <c r="A33" s="21" t="s">
        <v>123</v>
      </c>
      <c r="C33" s="60">
        <v>0.10920000000000001</v>
      </c>
    </row>
    <row r="34" spans="1:8" s="21" customFormat="1" ht="16.350000000000001" x14ac:dyDescent="0.5">
      <c r="G34" s="41" t="s">
        <v>4</v>
      </c>
      <c r="H34" s="45">
        <f>H18*18.24%</f>
        <v>6496.3292160000001</v>
      </c>
    </row>
    <row r="35" spans="1:8" s="21" customFormat="1" ht="16.350000000000001" x14ac:dyDescent="0.5">
      <c r="G35" s="41"/>
      <c r="H35" s="62"/>
    </row>
    <row r="36" spans="1:8" s="21" customFormat="1" ht="16.350000000000001" x14ac:dyDescent="0.5">
      <c r="A36" s="21" t="s">
        <v>131</v>
      </c>
      <c r="G36" s="36"/>
    </row>
    <row r="37" spans="1:8" s="21" customFormat="1" ht="16.350000000000001" x14ac:dyDescent="0.5">
      <c r="A37" s="21" t="s">
        <v>125</v>
      </c>
    </row>
    <row r="38" spans="1:8" s="21" customFormat="1" ht="16.350000000000001" x14ac:dyDescent="0.5">
      <c r="G38" s="41" t="s">
        <v>124</v>
      </c>
      <c r="H38" s="45">
        <f>480*H15</f>
        <v>8219.0400000000009</v>
      </c>
    </row>
    <row r="39" spans="1:8" s="21" customFormat="1" ht="16.350000000000001" x14ac:dyDescent="0.5">
      <c r="G39" s="41"/>
      <c r="H39" s="62"/>
    </row>
    <row r="40" spans="1:8" s="21" customFormat="1" ht="16.350000000000001" x14ac:dyDescent="0.5">
      <c r="A40" s="21" t="s">
        <v>132</v>
      </c>
    </row>
    <row r="41" spans="1:8" s="21" customFormat="1" ht="16.350000000000001" x14ac:dyDescent="0.5">
      <c r="G41" s="41" t="s">
        <v>127</v>
      </c>
      <c r="H41" s="45">
        <f>88*H15</f>
        <v>1506.8240000000001</v>
      </c>
    </row>
    <row r="42" spans="1:8" s="21" customFormat="1" ht="16.350000000000001" x14ac:dyDescent="0.5">
      <c r="H42" s="30"/>
    </row>
    <row r="43" spans="1:8" s="21" customFormat="1" ht="16.350000000000001" x14ac:dyDescent="0.5">
      <c r="A43" s="21" t="s">
        <v>136</v>
      </c>
    </row>
    <row r="44" spans="1:8" s="21" customFormat="1" ht="16.350000000000001" x14ac:dyDescent="0.5">
      <c r="G44" s="41" t="s">
        <v>74</v>
      </c>
      <c r="H44" s="45">
        <f>2.24*26</f>
        <v>58.240000000000009</v>
      </c>
    </row>
    <row r="45" spans="1:8" s="21" customFormat="1" ht="16.350000000000001" x14ac:dyDescent="0.5"/>
    <row r="46" spans="1:8" s="21" customFormat="1" ht="16.350000000000001" x14ac:dyDescent="0.5">
      <c r="A46" s="21" t="s">
        <v>133</v>
      </c>
    </row>
    <row r="47" spans="1:8" s="21" customFormat="1" ht="16.350000000000001" x14ac:dyDescent="0.5">
      <c r="B47" s="30"/>
      <c r="G47" s="41" t="s">
        <v>76</v>
      </c>
      <c r="H47" s="45">
        <f>H18*0.02</f>
        <v>712.31680000000006</v>
      </c>
    </row>
    <row r="48" spans="1:8" s="21" customFormat="1" ht="16.350000000000001" x14ac:dyDescent="0.5"/>
    <row r="49" spans="1:8" s="21" customFormat="1" ht="16.350000000000001" x14ac:dyDescent="0.5">
      <c r="A49" s="21" t="s">
        <v>134</v>
      </c>
    </row>
    <row r="50" spans="1:8" s="21" customFormat="1" ht="16.350000000000001" x14ac:dyDescent="0.5">
      <c r="A50" s="21" t="s">
        <v>77</v>
      </c>
      <c r="D50" s="61">
        <v>0.8</v>
      </c>
    </row>
    <row r="51" spans="1:8" s="21" customFormat="1" ht="16.350000000000001" x14ac:dyDescent="0.5"/>
    <row r="52" spans="1:8" s="21" customFormat="1" ht="16.350000000000001" x14ac:dyDescent="0.5">
      <c r="A52" s="21" t="s">
        <v>135</v>
      </c>
    </row>
    <row r="53" spans="1:8" s="21" customFormat="1" ht="16.350000000000001" x14ac:dyDescent="0.5">
      <c r="A53" s="21" t="s">
        <v>78</v>
      </c>
    </row>
    <row r="54" spans="1:8" s="21" customFormat="1" ht="9" customHeight="1" x14ac:dyDescent="0.5">
      <c r="G54" s="22"/>
      <c r="H54" s="31"/>
    </row>
    <row r="55" spans="1:8" s="21" customFormat="1" ht="16.350000000000001" x14ac:dyDescent="0.5">
      <c r="B55" s="23" t="s">
        <v>69</v>
      </c>
      <c r="C55" s="26"/>
      <c r="D55" s="38" t="s">
        <v>70</v>
      </c>
      <c r="E55" s="38" t="s">
        <v>87</v>
      </c>
      <c r="F55" s="38" t="s">
        <v>75</v>
      </c>
      <c r="H55" s="37"/>
    </row>
    <row r="56" spans="1:8" s="21" customFormat="1" ht="16.350000000000001" x14ac:dyDescent="0.5">
      <c r="B56" s="63" t="s">
        <v>60</v>
      </c>
      <c r="C56" s="64"/>
      <c r="D56" s="39">
        <v>804.69</v>
      </c>
      <c r="E56" s="46" t="s">
        <v>6</v>
      </c>
      <c r="F56" s="47">
        <f>(D56*26)*D50</f>
        <v>16737.552000000003</v>
      </c>
    </row>
    <row r="57" spans="1:8" s="21" customFormat="1" ht="16.350000000000001" x14ac:dyDescent="0.5">
      <c r="B57" s="63" t="s">
        <v>94</v>
      </c>
      <c r="C57" s="64"/>
      <c r="D57" s="39">
        <v>0</v>
      </c>
      <c r="E57" s="46" t="s">
        <v>6</v>
      </c>
      <c r="F57" s="47">
        <f>(D57*26)*D50</f>
        <v>0</v>
      </c>
    </row>
    <row r="58" spans="1:8" s="21" customFormat="1" ht="16.350000000000001" x14ac:dyDescent="0.5">
      <c r="B58" s="63" t="s">
        <v>66</v>
      </c>
      <c r="C58" s="64"/>
      <c r="D58" s="39">
        <v>0</v>
      </c>
      <c r="E58" s="46" t="s">
        <v>6</v>
      </c>
      <c r="F58" s="47">
        <f>(D58*26)*D50</f>
        <v>0</v>
      </c>
    </row>
    <row r="59" spans="1:8" s="21" customFormat="1" ht="16.350000000000001" x14ac:dyDescent="0.5">
      <c r="B59" s="63" t="s">
        <v>115</v>
      </c>
      <c r="C59" s="64"/>
      <c r="D59" s="39">
        <v>0</v>
      </c>
      <c r="E59" s="46" t="s">
        <v>6</v>
      </c>
      <c r="F59" s="47">
        <f>(D59*26)*D50</f>
        <v>0</v>
      </c>
    </row>
    <row r="60" spans="1:8" s="21" customFormat="1" ht="16.350000000000001" x14ac:dyDescent="0.5">
      <c r="B60" s="63" t="s">
        <v>113</v>
      </c>
      <c r="C60" s="64"/>
      <c r="D60" s="39">
        <v>0</v>
      </c>
      <c r="E60" s="46" t="s">
        <v>6</v>
      </c>
      <c r="F60" s="47">
        <f>(D60*26)*D50</f>
        <v>0</v>
      </c>
    </row>
    <row r="61" spans="1:8" s="21" customFormat="1" ht="16.350000000000001" x14ac:dyDescent="0.5">
      <c r="B61" s="63" t="s">
        <v>48</v>
      </c>
      <c r="C61" s="64"/>
      <c r="D61" s="39">
        <v>0</v>
      </c>
      <c r="E61" s="46" t="s">
        <v>6</v>
      </c>
      <c r="F61" s="47">
        <f>(D61*26)*D50</f>
        <v>0</v>
      </c>
    </row>
    <row r="62" spans="1:8" s="21" customFormat="1" ht="16.350000000000001" x14ac:dyDescent="0.5">
      <c r="B62" s="65" t="s">
        <v>99</v>
      </c>
      <c r="C62" s="66"/>
      <c r="D62" s="42">
        <v>0</v>
      </c>
      <c r="E62" s="48" t="s">
        <v>6</v>
      </c>
      <c r="F62" s="49">
        <f>(D62*26)*D50</f>
        <v>0</v>
      </c>
    </row>
    <row r="63" spans="1:8" s="21" customFormat="1" ht="16.350000000000001" x14ac:dyDescent="0.5">
      <c r="B63" s="63" t="s">
        <v>100</v>
      </c>
      <c r="C63" s="64"/>
      <c r="D63" s="39">
        <v>2.04</v>
      </c>
      <c r="E63" s="46" t="s">
        <v>6</v>
      </c>
      <c r="F63" s="47">
        <f>(D63*26)*D50</f>
        <v>42.432000000000002</v>
      </c>
    </row>
    <row r="64" spans="1:8" s="21" customFormat="1" ht="16.7" thickBot="1" x14ac:dyDescent="0.55000000000000004">
      <c r="B64" s="32"/>
      <c r="C64" s="32"/>
      <c r="E64" s="50" t="s">
        <v>79</v>
      </c>
      <c r="F64" s="51">
        <f>SUM(F56:F63)</f>
        <v>16779.984000000004</v>
      </c>
    </row>
    <row r="65" spans="1:8" s="21" customFormat="1" ht="12.6" customHeight="1" x14ac:dyDescent="0.5">
      <c r="D65" s="31"/>
      <c r="H65" s="33"/>
    </row>
    <row r="66" spans="1:8" s="21" customFormat="1" ht="9.6" customHeight="1" x14ac:dyDescent="0.5">
      <c r="C66" s="22"/>
      <c r="G66" s="22"/>
    </row>
    <row r="67" spans="1:8" s="21" customFormat="1" ht="16.350000000000001" x14ac:dyDescent="0.5">
      <c r="G67" s="41" t="s">
        <v>5</v>
      </c>
      <c r="H67" s="45">
        <f>D50*F64</f>
        <v>13423.987200000003</v>
      </c>
    </row>
    <row r="68" spans="1:8" s="21" customFormat="1" ht="9.6" customHeight="1" x14ac:dyDescent="0.5">
      <c r="H68" s="52"/>
    </row>
    <row r="69" spans="1:8" s="21" customFormat="1" ht="16.350000000000001" x14ac:dyDescent="0.5">
      <c r="G69" s="22" t="s">
        <v>8</v>
      </c>
      <c r="H69" s="44">
        <f>SUM(H24+H29+H34+H38+H41+H44+H47+H67)</f>
        <v>37148.130976000008</v>
      </c>
    </row>
    <row r="70" spans="1:8" s="21" customFormat="1" ht="8.4499999999999993" customHeight="1" x14ac:dyDescent="0.5">
      <c r="G70" s="22"/>
      <c r="H70" s="53"/>
    </row>
    <row r="71" spans="1:8" s="21" customFormat="1" ht="16.350000000000001" x14ac:dyDescent="0.5">
      <c r="G71" s="22" t="s">
        <v>9</v>
      </c>
      <c r="H71" s="44">
        <f>H18</f>
        <v>35615.840000000004</v>
      </c>
    </row>
    <row r="72" spans="1:8" s="34" customFormat="1" ht="7.7" customHeight="1" thickBot="1" x14ac:dyDescent="0.55000000000000004">
      <c r="A72" s="21"/>
      <c r="B72" s="21"/>
      <c r="C72" s="21"/>
      <c r="F72" s="21"/>
      <c r="G72" s="22"/>
      <c r="H72" s="53"/>
    </row>
    <row r="73" spans="1:8" s="21" customFormat="1" ht="17" thickBot="1" x14ac:dyDescent="0.6">
      <c r="A73" s="34"/>
      <c r="B73" s="34"/>
      <c r="C73" s="34"/>
      <c r="D73" s="6"/>
      <c r="E73" s="6"/>
      <c r="G73" s="35" t="s">
        <v>10</v>
      </c>
      <c r="H73" s="54">
        <f>SUM(H69:H71)</f>
        <v>72763.970976000011</v>
      </c>
    </row>
    <row r="74" spans="1:8" s="10" customFormat="1" ht="7.7" customHeight="1" x14ac:dyDescent="0.55000000000000004">
      <c r="A74" s="6"/>
      <c r="B74" s="6"/>
      <c r="C74" s="6"/>
      <c r="D74" s="6"/>
      <c r="E74" s="6"/>
      <c r="G74" s="8"/>
      <c r="H74" s="55"/>
    </row>
    <row r="75" spans="1:8" ht="16.7" x14ac:dyDescent="0.55000000000000004">
      <c r="D75" s="67" t="s">
        <v>86</v>
      </c>
      <c r="E75" s="68"/>
      <c r="F75" s="68"/>
      <c r="G75" s="68"/>
      <c r="H75" s="56">
        <f>H69/H73</f>
        <v>0.51052918742233988</v>
      </c>
    </row>
  </sheetData>
  <sheetProtection selectLockedCells="1" selectUnlockedCells="1"/>
  <protectedRanges>
    <protectedRange sqref="H15 B28 D50 B56:D63" name="Allow Changes to"/>
  </protectedRanges>
  <mergeCells count="12">
    <mergeCell ref="A1:H1"/>
    <mergeCell ref="A10:H10"/>
    <mergeCell ref="A12:H12"/>
    <mergeCell ref="B56:C56"/>
    <mergeCell ref="B57:C57"/>
    <mergeCell ref="B63:C63"/>
    <mergeCell ref="B58:C58"/>
    <mergeCell ref="B61:C61"/>
    <mergeCell ref="B62:C62"/>
    <mergeCell ref="D75:G75"/>
    <mergeCell ref="B59:C59"/>
    <mergeCell ref="B60:C60"/>
  </mergeCells>
  <printOptions horizontalCentered="1"/>
  <pageMargins left="0" right="0" top="0" bottom="0" header="0.3" footer="0.3"/>
  <pageSetup scale="6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98" yWindow="653" count="21">
        <x14:dataValidation type="list" errorStyle="warning" allowBlank="1" showInputMessage="1" showErrorMessage="1" error="Please choose from list. If you do not have coverage through your employer leave this section blank. " prompt="Enter Type of Medical Coverage here, if you are not insured through your employer leave this section blank. " xr:uid="{00000000-0002-0000-0000-000000000000}">
          <x14:formula1>
            <xm:f>'bkgrnd items'!$A$3:$A$14</xm:f>
          </x14:formula1>
          <xm:sqref>B64:C64</xm:sqref>
        </x14:dataValidation>
        <x14:dataValidation type="list" errorStyle="warning" allowBlank="1" showInputMessage="1" showErrorMessage="1" error="Please choose from the list. If you do not have dental coverage please choose No Dental Coverage. _x000a_" prompt="Enter Dental Plan/Coverage here." xr:uid="{00000000-0002-0000-0000-000001000000}">
          <x14:formula1>
            <xm:f>'bkgrnd items'!$A$96:$A$100</xm:f>
          </x14:formula1>
          <xm:sqref>B61</xm:sqref>
        </x14:dataValidation>
        <x14:dataValidation type="list" allowBlank="1" showInputMessage="1" showErrorMessage="1" error="Please choose from the list. If you do not have coverage choose 0 from this list. " prompt="Single = 16.41_x000a_EE + spouse = 32.80_x000a_EE + child = 37.74_x000a_Family = 49.21" xr:uid="{00000000-0002-0000-0000-000002000000}">
          <x14:formula1>
            <xm:f>'bkgrnd items'!$B$96:$B$100</xm:f>
          </x14:formula1>
          <xm:sqref>D61</xm:sqref>
        </x14:dataValidation>
        <x14:dataValidation type="list" errorStyle="warning" allowBlank="1" showInputMessage="1" showErrorMessage="1" error="Please choose from the list. If you do not BCBS coverage please choose NO BCBS Coverage." prompt="If you have BCBS Medical Plan please choose type here. " xr:uid="{00000000-0002-0000-0000-000003000000}">
          <x14:formula1>
            <xm:f>'bkgrnd items'!$A$81:$A$85</xm:f>
          </x14:formula1>
          <xm:sqref>B58</xm:sqref>
        </x14:dataValidation>
        <x14:dataValidation type="list" allowBlank="1" showInputMessage="1" showErrorMessage="1" error="Please choose from the list. If you do not have coverage choose 0 from this list. " prompt="Single = 317.23_x000a_EE + spouse = 713.82_x000a_EE + child = 571.04_x000a_Family = 935.91" xr:uid="{00000000-0002-0000-0000-000004000000}">
          <x14:formula1>
            <xm:f>'bkgrnd items'!$B$81:$B$85</xm:f>
          </x14:formula1>
          <xm:sqref>D58</xm:sqref>
        </x14:dataValidation>
        <x14:dataValidation type="list" errorStyle="warning" allowBlank="1" showInputMessage="1" showErrorMessage="1" error="Please choose from the list. If you do not have Presbyterian coverage please choose No Presbyterian Coverage._x000a_" prompt="If you have Presbyterian Medical Plan please choose type here." xr:uid="{00000000-0002-0000-0000-000005000000}">
          <x14:formula1>
            <xm:f>'bkgrnd items'!$A$71:$A$75</xm:f>
          </x14:formula1>
          <xm:sqref>B56</xm:sqref>
        </x14:dataValidation>
        <x14:dataValidation type="list" allowBlank="1" showInputMessage="1" showErrorMessage="1" error="Please choose from the list. If you do not have coverage choose 0 from this list. " prompt="Single = 272.78_x000a_EE + spouse = 613.76_x000a_EE + child = 491.01_x000a_Family = 804.69" xr:uid="{00000000-0002-0000-0000-000006000000}">
          <x14:formula1>
            <xm:f>'bkgrnd items'!$B$71:$B$75</xm:f>
          </x14:formula1>
          <xm:sqref>D56</xm:sqref>
        </x14:dataValidation>
        <x14:dataValidation type="list" allowBlank="1" showInputMessage="1" showErrorMessage="1" error="Please choose from the list. If you do not have coverage choose 0 from this list. " prompt="Single = 272.78_x000a_EE + spouse = 613.76_x000a_EE + child = 491.01_x000a_Family = 804.69" xr:uid="{00000000-0002-0000-0000-000007000000}">
          <x14:formula1>
            <xm:f>'bkgrnd items'!$B$76:$B$80</xm:f>
          </x14:formula1>
          <xm:sqref>D57</xm:sqref>
        </x14:dataValidation>
        <x14:dataValidation type="list" allowBlank="1" showInputMessage="1" showErrorMessage="1" prompt="Day 1 - 3 yrs = 9_x000a_Over 3 -7 yrs = 10_x000a_Over 7 - 14 yrs = 11_x000a_Over 14 yrs = 12_x000a_" xr:uid="{00000000-0002-0000-0000-000008000000}">
          <x14:formula1>
            <xm:f>'bkgrnd items'!$G$22:$G$25</xm:f>
          </x14:formula1>
          <xm:sqref>B28</xm:sqref>
        </x14:dataValidation>
        <x14:dataValidation type="list" allowBlank="1" showInputMessage="1" showErrorMessage="1" prompt="If annual salary is less than 50K = 0.8_x000a_If annual salary is between 50k - 59,999 = 0.7_x000a_If annual salary is over 60K = 0.6" xr:uid="{00000000-0002-0000-0000-000009000000}">
          <x14:formula1>
            <xm:f>'bkgrnd items'!$G$30:$G$32</xm:f>
          </x14:formula1>
          <xm:sqref>D51</xm:sqref>
        </x14:dataValidation>
        <x14:dataValidation type="list" errorStyle="warning" allowBlank="1" showInputMessage="1" showErrorMessage="1" error="Please choose from the list. If you do not have Vision Insurance choose No Vision Coverage.  " prompt="Enter Vision Plan/Coverage here.  " xr:uid="{00000000-0002-0000-0000-00000A000000}">
          <x14:formula1>
            <xm:f>'bkgrnd items'!$A$103:$A$107</xm:f>
          </x14:formula1>
          <xm:sqref>B62:C62</xm:sqref>
        </x14:dataValidation>
        <x14:dataValidation type="list" allowBlank="1" showInputMessage="1" showErrorMessage="1" error="Please choose from the list. If you do not have coverage choose 0 from this list. " prompt="Single = 3.05_x000a_EE + spouse = 5.74_x000a_EE + child = 6.68_x000a_Family = 8.46" xr:uid="{00000000-0002-0000-0000-00000B000000}">
          <x14:formula1>
            <xm:f>'bkgrnd items'!$B$103:$B$107</xm:f>
          </x14:formula1>
          <xm:sqref>D62</xm:sqref>
        </x14:dataValidation>
        <x14:dataValidation type="list" errorStyle="warning" allowBlank="1" showInputMessage="1" showErrorMessage="1" error="Please choose from the list. If you do not have Vision Insurance choose No Vision Coverage.  " prompt="Enter Dependent Life Coverage here.  " xr:uid="{00000000-0002-0000-0000-00000C000000}">
          <x14:formula1>
            <xm:f>'bkgrnd items'!$A$101:$A$102</xm:f>
          </x14:formula1>
          <xm:sqref>B63:C63</xm:sqref>
        </x14:dataValidation>
        <x14:dataValidation type="list" allowBlank="1" showInputMessage="1" showErrorMessage="1" error="Please choose from the list. If you do not have coverage choose 0 from this list. " prompt="Basic Life Coverage = 2.24_x000a__x000a__x000a_" xr:uid="{00000000-0002-0000-0000-00000D000000}">
          <x14:formula1>
            <xm:f>'bkgrnd items'!$B$102:$B$102</xm:f>
          </x14:formula1>
          <xm:sqref>D63</xm:sqref>
        </x14:dataValidation>
        <x14:dataValidation type="list" errorStyle="warning" allowBlank="1" showInputMessage="1" showErrorMessage="1" error="Please choose from the list. If you do not Cigna HMO coverage please choose NO Cigna HMO Coverage." prompt="If you have Cigna HMO Medical Plan please choose type here. " xr:uid="{00000000-0002-0000-0000-00000E000000}">
          <x14:formula1>
            <xm:f>'bkgrnd items'!$A$86:$A$90</xm:f>
          </x14:formula1>
          <xm:sqref>B59:C59</xm:sqref>
        </x14:dataValidation>
        <x14:dataValidation type="list" allowBlank="1" showInputMessage="1" showErrorMessage="1" error="Please choose from the list. If you do not have coverage choose 0 from this list. " prompt="Single = 270.05_x000a_EE + spouse = 607.62_x000a_EE + child = 486.10_x000a_Family = 796.64" xr:uid="{00000000-0002-0000-0000-00000F000000}">
          <x14:formula1>
            <xm:f>'bkgrnd items'!$B$86:$B$90</xm:f>
          </x14:formula1>
          <xm:sqref>D59</xm:sqref>
        </x14:dataValidation>
        <x14:dataValidation type="list" errorStyle="warning" allowBlank="1" showInputMessage="1" showErrorMessage="1" error="Please choose from the list. If you do not Cigna PPO coverage please choose NO Cigna PPO Coverage." prompt="If you have Cigna PPO Medical Plan please choose type here. " xr:uid="{00000000-0002-0000-0000-000010000000}">
          <x14:formula1>
            <xm:f>'bkgrnd items'!$A$91:$A$95</xm:f>
          </x14:formula1>
          <xm:sqref>B60:C60</xm:sqref>
        </x14:dataValidation>
        <x14:dataValidation type="list" errorStyle="warning" allowBlank="1" showInputMessage="1" showErrorMessage="1" error="Please choose from the list. If you do not have Lovelace/BCBS coverage please choose NO Lovelace/BCBS Coverage. " prompt="If you have BCBS HMO Medical Plan please choose type here. " xr:uid="{00000000-0002-0000-0000-000011000000}">
          <x14:formula1>
            <xm:f>'bkgrnd items'!$A$76:$A$80</xm:f>
          </x14:formula1>
          <xm:sqref>B57:C57</xm:sqref>
        </x14:dataValidation>
        <x14:dataValidation type="list" allowBlank="1" showInputMessage="1" showErrorMessage="1" error="Please choose from the list. If you do not have coverage choose 0 from this list. " prompt="Single = 314.06_x000a_EE + spouse = 706.68_x000a_EE + child = 565.33_x000a_Family = 926.55" xr:uid="{00000000-0002-0000-0000-000012000000}">
          <x14:formula1>
            <xm:f>'bkgrnd items'!$B$91:$B$95</xm:f>
          </x14:formula1>
          <xm:sqref>D60</xm:sqref>
        </x14:dataValidation>
        <x14:dataValidation type="list" allowBlank="1" showInputMessage="1" showErrorMessage="1" prompt="If annual salary is less than 50K = 80%_x000a_If annual salary is between 50k - 59,999 = 70%_x000a_If annual salary is over 60K = 60%" xr:uid="{00000000-0002-0000-0000-000013000000}">
          <x14:formula1>
            <xm:f>'bkgrnd items'!$G$30:$G$32</xm:f>
          </x14:formula1>
          <xm:sqref>D50</xm:sqref>
        </x14:dataValidation>
        <x14:dataValidation type="list" allowBlank="1" showInputMessage="1" showErrorMessage="1" error="You must choose one based on your annual income." promptTitle="Annual Salary" prompt="less than $25,000 = 7.42%_x000a_more than $25,000 = 10.92%" xr:uid="{00000000-0002-0000-0000-000014000000}">
          <x14:formula1>
            <xm:f>'bkgrnd items'!$F$14:$F$15</xm:f>
          </x14:formula1>
          <xm:sqref>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1"/>
  <sheetViews>
    <sheetView workbookViewId="0">
      <pane ySplit="2" topLeftCell="A3" activePane="bottomLeft" state="frozen"/>
      <selection pane="bottomLeft" activeCell="A2" sqref="A2"/>
    </sheetView>
  </sheetViews>
  <sheetFormatPr defaultRowHeight="14.35" x14ac:dyDescent="0.5"/>
  <cols>
    <col min="1" max="1" width="31.5859375" bestFit="1" customWidth="1"/>
    <col min="2" max="2" width="30.41015625" bestFit="1" customWidth="1"/>
    <col min="3" max="3" width="20.41015625" customWidth="1"/>
    <col min="4" max="4" width="17.5859375" customWidth="1"/>
    <col min="6" max="6" width="20.41015625" bestFit="1" customWidth="1"/>
    <col min="7" max="7" width="15.41015625" customWidth="1"/>
  </cols>
  <sheetData>
    <row r="1" spans="1:7" ht="20.7" x14ac:dyDescent="0.7">
      <c r="A1" s="57" t="s">
        <v>138</v>
      </c>
    </row>
    <row r="2" spans="1:7" x14ac:dyDescent="0.5">
      <c r="A2" s="5" t="s">
        <v>33</v>
      </c>
      <c r="B2" s="5" t="s">
        <v>34</v>
      </c>
      <c r="C2" s="5" t="s">
        <v>35</v>
      </c>
      <c r="F2" s="5" t="s">
        <v>37</v>
      </c>
    </row>
    <row r="3" spans="1:7" x14ac:dyDescent="0.5">
      <c r="A3" s="1" t="s">
        <v>18</v>
      </c>
      <c r="B3" s="1" t="s">
        <v>22</v>
      </c>
      <c r="C3" s="1">
        <v>272.77999999999997</v>
      </c>
      <c r="F3" s="1" t="s">
        <v>18</v>
      </c>
    </row>
    <row r="4" spans="1:7" x14ac:dyDescent="0.5">
      <c r="A4" s="1" t="s">
        <v>18</v>
      </c>
      <c r="B4" s="1" t="s">
        <v>23</v>
      </c>
      <c r="C4" s="1">
        <v>613.76</v>
      </c>
      <c r="F4" s="18" t="s">
        <v>88</v>
      </c>
    </row>
    <row r="5" spans="1:7" x14ac:dyDescent="0.5">
      <c r="A5" s="1" t="s">
        <v>18</v>
      </c>
      <c r="B5" s="1" t="s">
        <v>36</v>
      </c>
      <c r="C5" s="1">
        <v>491.01</v>
      </c>
      <c r="F5" s="1" t="s">
        <v>19</v>
      </c>
    </row>
    <row r="6" spans="1:7" x14ac:dyDescent="0.5">
      <c r="A6" s="1" t="s">
        <v>18</v>
      </c>
      <c r="B6" s="1" t="s">
        <v>24</v>
      </c>
      <c r="C6" s="1">
        <v>804.69</v>
      </c>
      <c r="F6" s="1" t="s">
        <v>103</v>
      </c>
    </row>
    <row r="7" spans="1:7" s="11" customFormat="1" x14ac:dyDescent="0.5">
      <c r="A7" s="18" t="s">
        <v>88</v>
      </c>
      <c r="B7" s="1" t="s">
        <v>22</v>
      </c>
      <c r="C7" s="18">
        <v>272.77999999999997</v>
      </c>
      <c r="F7" s="1" t="s">
        <v>104</v>
      </c>
    </row>
    <row r="8" spans="1:7" s="11" customFormat="1" x14ac:dyDescent="0.5">
      <c r="A8" s="18" t="s">
        <v>88</v>
      </c>
      <c r="B8" s="1" t="s">
        <v>23</v>
      </c>
      <c r="C8" s="18">
        <v>613.76</v>
      </c>
      <c r="F8" s="1" t="s">
        <v>20</v>
      </c>
    </row>
    <row r="9" spans="1:7" s="11" customFormat="1" x14ac:dyDescent="0.5">
      <c r="A9" s="18" t="s">
        <v>88</v>
      </c>
      <c r="B9" s="1" t="s">
        <v>36</v>
      </c>
      <c r="C9" s="18">
        <v>491.01</v>
      </c>
      <c r="F9" s="1" t="s">
        <v>21</v>
      </c>
    </row>
    <row r="10" spans="1:7" s="11" customFormat="1" x14ac:dyDescent="0.5">
      <c r="A10" s="18" t="s">
        <v>88</v>
      </c>
      <c r="B10" s="1" t="s">
        <v>24</v>
      </c>
      <c r="C10" s="18">
        <v>804.69</v>
      </c>
      <c r="F10"/>
    </row>
    <row r="11" spans="1:7" x14ac:dyDescent="0.5">
      <c r="A11" s="1" t="s">
        <v>19</v>
      </c>
      <c r="B11" s="1" t="s">
        <v>22</v>
      </c>
      <c r="C11" s="1">
        <v>317.23</v>
      </c>
    </row>
    <row r="12" spans="1:7" x14ac:dyDescent="0.5">
      <c r="A12" s="1" t="s">
        <v>19</v>
      </c>
      <c r="B12" s="1" t="s">
        <v>23</v>
      </c>
      <c r="C12" s="1">
        <v>713.82</v>
      </c>
    </row>
    <row r="13" spans="1:7" x14ac:dyDescent="0.5">
      <c r="A13" s="1" t="s">
        <v>19</v>
      </c>
      <c r="B13" s="1" t="s">
        <v>36</v>
      </c>
      <c r="C13" s="1">
        <v>571.04</v>
      </c>
      <c r="F13" s="5" t="s">
        <v>117</v>
      </c>
      <c r="G13" s="5" t="s">
        <v>118</v>
      </c>
    </row>
    <row r="14" spans="1:7" x14ac:dyDescent="0.5">
      <c r="A14" s="1" t="s">
        <v>19</v>
      </c>
      <c r="B14" s="1" t="s">
        <v>24</v>
      </c>
      <c r="C14" s="1">
        <v>935.91</v>
      </c>
      <c r="E14" t="s">
        <v>121</v>
      </c>
      <c r="F14" s="59">
        <v>7.4200000000000002E-2</v>
      </c>
      <c r="G14" s="2" t="s">
        <v>119</v>
      </c>
    </row>
    <row r="15" spans="1:7" x14ac:dyDescent="0.5">
      <c r="A15" s="1" t="s">
        <v>103</v>
      </c>
      <c r="B15" s="1" t="s">
        <v>22</v>
      </c>
      <c r="C15" s="1">
        <v>270.05</v>
      </c>
      <c r="E15" t="s">
        <v>122</v>
      </c>
      <c r="F15" s="59">
        <v>0.10920000000000001</v>
      </c>
      <c r="G15" s="2" t="s">
        <v>120</v>
      </c>
    </row>
    <row r="16" spans="1:7" x14ac:dyDescent="0.5">
      <c r="A16" s="1" t="s">
        <v>103</v>
      </c>
      <c r="B16" s="1" t="s">
        <v>23</v>
      </c>
      <c r="C16" s="1">
        <v>607.62</v>
      </c>
    </row>
    <row r="17" spans="1:7" x14ac:dyDescent="0.5">
      <c r="A17" s="1" t="s">
        <v>103</v>
      </c>
      <c r="B17" s="1" t="s">
        <v>36</v>
      </c>
      <c r="C17" s="1">
        <v>486.1</v>
      </c>
    </row>
    <row r="18" spans="1:7" x14ac:dyDescent="0.5">
      <c r="A18" s="1" t="s">
        <v>103</v>
      </c>
      <c r="B18" s="1" t="s">
        <v>24</v>
      </c>
      <c r="C18" s="1">
        <v>796.64</v>
      </c>
    </row>
    <row r="19" spans="1:7" x14ac:dyDescent="0.5">
      <c r="A19" s="1" t="s">
        <v>104</v>
      </c>
      <c r="B19" s="1" t="s">
        <v>22</v>
      </c>
      <c r="C19" s="1">
        <v>314.06</v>
      </c>
    </row>
    <row r="20" spans="1:7" x14ac:dyDescent="0.5">
      <c r="A20" s="1" t="s">
        <v>104</v>
      </c>
      <c r="B20" s="1" t="s">
        <v>23</v>
      </c>
      <c r="C20" s="1">
        <v>706.68</v>
      </c>
      <c r="F20" s="72" t="s">
        <v>17</v>
      </c>
      <c r="G20" s="72"/>
    </row>
    <row r="21" spans="1:7" ht="28.7" x14ac:dyDescent="0.5">
      <c r="A21" s="1" t="s">
        <v>104</v>
      </c>
      <c r="B21" s="1" t="s">
        <v>36</v>
      </c>
      <c r="C21" s="1">
        <v>565.33000000000004</v>
      </c>
      <c r="F21" s="4" t="s">
        <v>11</v>
      </c>
      <c r="G21" s="4" t="s">
        <v>12</v>
      </c>
    </row>
    <row r="22" spans="1:7" x14ac:dyDescent="0.5">
      <c r="A22" s="1" t="s">
        <v>104</v>
      </c>
      <c r="B22" s="1" t="s">
        <v>24</v>
      </c>
      <c r="C22" s="1">
        <v>926.55</v>
      </c>
      <c r="F22" s="1" t="s">
        <v>13</v>
      </c>
      <c r="G22" s="2">
        <v>9</v>
      </c>
    </row>
    <row r="23" spans="1:7" x14ac:dyDescent="0.5">
      <c r="A23" s="1" t="s">
        <v>20</v>
      </c>
      <c r="B23" s="1" t="s">
        <v>22</v>
      </c>
      <c r="C23" s="1">
        <v>16.41</v>
      </c>
      <c r="F23" s="1" t="s">
        <v>14</v>
      </c>
      <c r="G23" s="2">
        <v>10</v>
      </c>
    </row>
    <row r="24" spans="1:7" x14ac:dyDescent="0.5">
      <c r="A24" s="1" t="s">
        <v>20</v>
      </c>
      <c r="B24" s="1" t="s">
        <v>23</v>
      </c>
      <c r="C24" s="1">
        <v>32.799999999999997</v>
      </c>
      <c r="F24" s="1" t="s">
        <v>15</v>
      </c>
      <c r="G24" s="2">
        <v>11</v>
      </c>
    </row>
    <row r="25" spans="1:7" x14ac:dyDescent="0.5">
      <c r="A25" s="1" t="s">
        <v>20</v>
      </c>
      <c r="B25" s="1" t="s">
        <v>36</v>
      </c>
      <c r="C25" s="1">
        <v>37.74</v>
      </c>
      <c r="F25" s="4" t="s">
        <v>16</v>
      </c>
      <c r="G25" s="2">
        <v>12</v>
      </c>
    </row>
    <row r="26" spans="1:7" x14ac:dyDescent="0.5">
      <c r="A26" s="1" t="s">
        <v>20</v>
      </c>
      <c r="B26" s="1" t="s">
        <v>24</v>
      </c>
      <c r="C26" s="1">
        <v>49.21</v>
      </c>
    </row>
    <row r="27" spans="1:7" x14ac:dyDescent="0.5">
      <c r="A27" s="1" t="s">
        <v>21</v>
      </c>
      <c r="B27" s="1" t="s">
        <v>22</v>
      </c>
      <c r="C27" s="1">
        <v>3.05</v>
      </c>
    </row>
    <row r="28" spans="1:7" x14ac:dyDescent="0.5">
      <c r="A28" s="1" t="s">
        <v>21</v>
      </c>
      <c r="B28" s="1" t="s">
        <v>23</v>
      </c>
      <c r="C28" s="1">
        <v>5.74</v>
      </c>
      <c r="G28" s="3"/>
    </row>
    <row r="29" spans="1:7" x14ac:dyDescent="0.5">
      <c r="A29" s="1" t="s">
        <v>21</v>
      </c>
      <c r="B29" s="1" t="s">
        <v>36</v>
      </c>
      <c r="C29" s="1">
        <v>6.68</v>
      </c>
      <c r="F29" s="2" t="s">
        <v>29</v>
      </c>
      <c r="G29" s="2" t="s">
        <v>28</v>
      </c>
    </row>
    <row r="30" spans="1:7" x14ac:dyDescent="0.5">
      <c r="A30" s="1" t="s">
        <v>21</v>
      </c>
      <c r="B30" s="1" t="s">
        <v>24</v>
      </c>
      <c r="C30" s="1">
        <v>8.4600000000000009</v>
      </c>
      <c r="F30" s="1" t="s">
        <v>25</v>
      </c>
      <c r="G30" s="1">
        <v>0.8</v>
      </c>
    </row>
    <row r="31" spans="1:7" x14ac:dyDescent="0.5">
      <c r="F31" s="1" t="s">
        <v>26</v>
      </c>
      <c r="G31" s="1">
        <v>0.7</v>
      </c>
    </row>
    <row r="32" spans="1:7" x14ac:dyDescent="0.5">
      <c r="F32" s="1" t="s">
        <v>27</v>
      </c>
      <c r="G32" s="1">
        <v>0.6</v>
      </c>
    </row>
    <row r="35" spans="1:7" x14ac:dyDescent="0.5">
      <c r="F35" s="3"/>
      <c r="G35" s="3"/>
    </row>
    <row r="37" spans="1:7" x14ac:dyDescent="0.5">
      <c r="A37" t="s">
        <v>61</v>
      </c>
    </row>
    <row r="38" spans="1:7" x14ac:dyDescent="0.5">
      <c r="A38" s="12" t="s">
        <v>37</v>
      </c>
      <c r="B38" s="13" t="s">
        <v>53</v>
      </c>
      <c r="C38" s="13" t="s">
        <v>54</v>
      </c>
      <c r="D38" s="13" t="s">
        <v>55</v>
      </c>
    </row>
    <row r="39" spans="1:7" x14ac:dyDescent="0.5">
      <c r="A39" s="1" t="s">
        <v>38</v>
      </c>
      <c r="B39" s="2">
        <v>218.22</v>
      </c>
      <c r="C39" s="2">
        <v>190.95</v>
      </c>
      <c r="D39" s="2">
        <v>163.66999999999999</v>
      </c>
    </row>
    <row r="40" spans="1:7" s="3" customFormat="1" x14ac:dyDescent="0.5">
      <c r="A40" s="1" t="s">
        <v>82</v>
      </c>
      <c r="B40" s="2">
        <v>491.01</v>
      </c>
      <c r="C40" s="2">
        <v>429.63</v>
      </c>
      <c r="D40" s="2">
        <v>368.26</v>
      </c>
      <c r="F40"/>
      <c r="G40"/>
    </row>
    <row r="41" spans="1:7" x14ac:dyDescent="0.5">
      <c r="A41" s="1" t="s">
        <v>39</v>
      </c>
      <c r="B41" s="2">
        <v>392.81</v>
      </c>
      <c r="C41" s="2">
        <v>343.71</v>
      </c>
      <c r="D41" s="2">
        <v>294.61</v>
      </c>
    </row>
    <row r="42" spans="1:7" x14ac:dyDescent="0.5">
      <c r="A42" s="1" t="s">
        <v>40</v>
      </c>
      <c r="B42" s="2">
        <v>643.75</v>
      </c>
      <c r="C42" s="2">
        <v>563.28</v>
      </c>
      <c r="D42" s="2">
        <v>482.81</v>
      </c>
    </row>
    <row r="43" spans="1:7" x14ac:dyDescent="0.5">
      <c r="A43" s="1" t="s">
        <v>89</v>
      </c>
      <c r="B43" s="2">
        <v>218.22</v>
      </c>
      <c r="C43" s="2">
        <v>190.95</v>
      </c>
      <c r="D43" s="2">
        <v>163.66999999999999</v>
      </c>
    </row>
    <row r="44" spans="1:7" x14ac:dyDescent="0.5">
      <c r="A44" s="1" t="s">
        <v>90</v>
      </c>
      <c r="B44" s="2">
        <v>491.01</v>
      </c>
      <c r="C44" s="2">
        <v>429.63</v>
      </c>
      <c r="D44" s="2">
        <v>368.26</v>
      </c>
    </row>
    <row r="45" spans="1:7" x14ac:dyDescent="0.5">
      <c r="A45" s="1" t="s">
        <v>91</v>
      </c>
      <c r="B45" s="2">
        <v>392.81</v>
      </c>
      <c r="C45" s="2">
        <v>343.71</v>
      </c>
      <c r="D45" s="2">
        <v>294.61</v>
      </c>
    </row>
    <row r="46" spans="1:7" x14ac:dyDescent="0.5">
      <c r="A46" s="1" t="s">
        <v>92</v>
      </c>
      <c r="B46" s="2">
        <v>643.75</v>
      </c>
      <c r="C46" s="2">
        <v>563.28</v>
      </c>
      <c r="D46" s="2">
        <v>482.81</v>
      </c>
    </row>
    <row r="47" spans="1:7" x14ac:dyDescent="0.5">
      <c r="A47" s="1" t="s">
        <v>41</v>
      </c>
      <c r="B47" s="2">
        <v>253.78</v>
      </c>
      <c r="C47" s="2">
        <v>222.06</v>
      </c>
      <c r="D47" s="2">
        <v>190.34</v>
      </c>
    </row>
    <row r="48" spans="1:7" x14ac:dyDescent="0.5">
      <c r="A48" s="1" t="s">
        <v>42</v>
      </c>
      <c r="B48" s="2">
        <v>571.05999999999995</v>
      </c>
      <c r="C48" s="2">
        <v>499.67</v>
      </c>
      <c r="D48" s="2">
        <v>428.29</v>
      </c>
    </row>
    <row r="49" spans="1:4" x14ac:dyDescent="0.5">
      <c r="A49" s="1" t="s">
        <v>43</v>
      </c>
      <c r="B49" s="2">
        <v>456.83</v>
      </c>
      <c r="C49" s="2">
        <v>399.73</v>
      </c>
      <c r="D49" s="2">
        <v>342.62</v>
      </c>
    </row>
    <row r="50" spans="1:4" x14ac:dyDescent="0.5">
      <c r="A50" s="1" t="s">
        <v>44</v>
      </c>
      <c r="B50" s="2">
        <v>748.73</v>
      </c>
      <c r="C50" s="2">
        <v>655.14</v>
      </c>
      <c r="D50" s="2">
        <v>561.54999999999995</v>
      </c>
    </row>
    <row r="51" spans="1:4" x14ac:dyDescent="0.5">
      <c r="A51" s="1" t="s">
        <v>105</v>
      </c>
      <c r="B51" s="2">
        <v>216.04</v>
      </c>
      <c r="C51" s="2">
        <v>189.03</v>
      </c>
      <c r="D51" s="2">
        <v>162.03</v>
      </c>
    </row>
    <row r="52" spans="1:4" x14ac:dyDescent="0.5">
      <c r="A52" s="1" t="s">
        <v>106</v>
      </c>
      <c r="B52" s="2">
        <v>486.1</v>
      </c>
      <c r="C52" s="2">
        <v>425.33</v>
      </c>
      <c r="D52" s="2">
        <v>364.57</v>
      </c>
    </row>
    <row r="53" spans="1:4" x14ac:dyDescent="0.5">
      <c r="A53" s="1" t="s">
        <v>107</v>
      </c>
      <c r="B53" s="2">
        <v>388.88</v>
      </c>
      <c r="C53" s="2">
        <v>340.27</v>
      </c>
      <c r="D53" s="2">
        <v>291.66000000000003</v>
      </c>
    </row>
    <row r="54" spans="1:4" x14ac:dyDescent="0.5">
      <c r="A54" s="1" t="s">
        <v>108</v>
      </c>
      <c r="B54" s="2">
        <v>637.30999999999995</v>
      </c>
      <c r="C54" s="2">
        <v>557.65</v>
      </c>
      <c r="D54" s="2">
        <v>477.98</v>
      </c>
    </row>
    <row r="55" spans="1:4" x14ac:dyDescent="0.5">
      <c r="A55" s="1" t="s">
        <v>109</v>
      </c>
      <c r="B55" s="2">
        <v>251.25</v>
      </c>
      <c r="C55" s="2">
        <v>219.84</v>
      </c>
      <c r="D55" s="2">
        <v>188.44</v>
      </c>
    </row>
    <row r="56" spans="1:4" x14ac:dyDescent="0.5">
      <c r="A56" s="1" t="s">
        <v>110</v>
      </c>
      <c r="B56" s="2">
        <v>565.34</v>
      </c>
      <c r="C56" s="2">
        <v>494.68</v>
      </c>
      <c r="D56" s="2">
        <v>424.01</v>
      </c>
    </row>
    <row r="57" spans="1:4" x14ac:dyDescent="0.5">
      <c r="A57" s="1" t="s">
        <v>111</v>
      </c>
      <c r="B57" s="2">
        <v>452.26</v>
      </c>
      <c r="C57" s="2">
        <v>395.73</v>
      </c>
      <c r="D57" s="2">
        <v>339.2</v>
      </c>
    </row>
    <row r="58" spans="1:4" x14ac:dyDescent="0.5">
      <c r="A58" s="1" t="s">
        <v>112</v>
      </c>
      <c r="B58" s="2">
        <v>741.24</v>
      </c>
      <c r="C58" s="2">
        <v>648.58000000000004</v>
      </c>
      <c r="D58" s="2">
        <v>555.92999999999995</v>
      </c>
    </row>
    <row r="59" spans="1:4" x14ac:dyDescent="0.5">
      <c r="A59" s="1" t="s">
        <v>45</v>
      </c>
      <c r="B59" s="2">
        <v>13.13</v>
      </c>
      <c r="C59" s="2">
        <v>11.49</v>
      </c>
      <c r="D59" s="2">
        <v>9.85</v>
      </c>
    </row>
    <row r="60" spans="1:4" x14ac:dyDescent="0.5">
      <c r="A60" s="1" t="s">
        <v>46</v>
      </c>
      <c r="B60" s="2">
        <v>26.24</v>
      </c>
      <c r="C60" s="2">
        <v>22.96</v>
      </c>
      <c r="D60" s="2">
        <v>19.68</v>
      </c>
    </row>
    <row r="61" spans="1:4" x14ac:dyDescent="0.5">
      <c r="A61" s="1" t="s">
        <v>47</v>
      </c>
      <c r="B61" s="2">
        <v>30.19</v>
      </c>
      <c r="C61" s="2">
        <v>26.42</v>
      </c>
      <c r="D61" s="2">
        <v>22.64</v>
      </c>
    </row>
    <row r="62" spans="1:4" x14ac:dyDescent="0.5">
      <c r="A62" s="1" t="s">
        <v>48</v>
      </c>
      <c r="B62" s="2">
        <v>39.369999999999997</v>
      </c>
      <c r="C62" s="2">
        <v>34.450000000000003</v>
      </c>
      <c r="D62" s="2">
        <v>29.53</v>
      </c>
    </row>
    <row r="63" spans="1:4" x14ac:dyDescent="0.5">
      <c r="A63" s="1" t="s">
        <v>49</v>
      </c>
      <c r="B63" s="2">
        <v>2.44</v>
      </c>
      <c r="C63" s="2">
        <v>2.13</v>
      </c>
      <c r="D63" s="2">
        <v>1.83</v>
      </c>
    </row>
    <row r="64" spans="1:4" x14ac:dyDescent="0.5">
      <c r="A64" s="1" t="s">
        <v>50</v>
      </c>
      <c r="B64" s="2">
        <v>4.59</v>
      </c>
      <c r="C64" s="2">
        <v>4.0199999999999996</v>
      </c>
      <c r="D64" s="2">
        <v>3.44</v>
      </c>
    </row>
    <row r="65" spans="1:7" x14ac:dyDescent="0.5">
      <c r="A65" s="1" t="s">
        <v>51</v>
      </c>
      <c r="B65" s="2">
        <v>5.34</v>
      </c>
      <c r="C65" s="2">
        <v>4.68</v>
      </c>
      <c r="D65" s="2">
        <v>4.01</v>
      </c>
    </row>
    <row r="66" spans="1:7" x14ac:dyDescent="0.5">
      <c r="A66" s="1" t="s">
        <v>52</v>
      </c>
      <c r="B66" s="2">
        <v>6.77</v>
      </c>
      <c r="C66" s="2">
        <v>5.92</v>
      </c>
      <c r="D66" s="2">
        <v>5.08</v>
      </c>
    </row>
    <row r="68" spans="1:7" x14ac:dyDescent="0.5">
      <c r="F68" s="17"/>
      <c r="G68" s="17"/>
    </row>
    <row r="69" spans="1:7" x14ac:dyDescent="0.5">
      <c r="A69" t="s">
        <v>62</v>
      </c>
    </row>
    <row r="70" spans="1:7" x14ac:dyDescent="0.5">
      <c r="A70" s="12" t="s">
        <v>37</v>
      </c>
      <c r="B70" s="13" t="s">
        <v>35</v>
      </c>
    </row>
    <row r="71" spans="1:7" x14ac:dyDescent="0.5">
      <c r="A71" s="18" t="s">
        <v>65</v>
      </c>
      <c r="B71" s="40">
        <v>0</v>
      </c>
      <c r="C71" s="17"/>
      <c r="D71" s="17"/>
    </row>
    <row r="72" spans="1:7" x14ac:dyDescent="0.5">
      <c r="A72" s="1" t="s">
        <v>58</v>
      </c>
      <c r="B72" s="16">
        <v>272.77999999999997</v>
      </c>
    </row>
    <row r="73" spans="1:7" s="17" customFormat="1" x14ac:dyDescent="0.5">
      <c r="A73" s="1" t="s">
        <v>83</v>
      </c>
      <c r="B73" s="16">
        <v>613.76</v>
      </c>
      <c r="C73"/>
      <c r="D73"/>
      <c r="F73"/>
      <c r="G73"/>
    </row>
    <row r="74" spans="1:7" x14ac:dyDescent="0.5">
      <c r="A74" s="1" t="s">
        <v>59</v>
      </c>
      <c r="B74" s="16">
        <v>491.01</v>
      </c>
    </row>
    <row r="75" spans="1:7" x14ac:dyDescent="0.5">
      <c r="A75" s="1" t="s">
        <v>60</v>
      </c>
      <c r="B75" s="16">
        <v>804.69</v>
      </c>
    </row>
    <row r="76" spans="1:7" x14ac:dyDescent="0.5">
      <c r="A76" s="1" t="s">
        <v>94</v>
      </c>
      <c r="B76" s="16">
        <v>0</v>
      </c>
    </row>
    <row r="77" spans="1:7" x14ac:dyDescent="0.5">
      <c r="A77" s="1" t="s">
        <v>89</v>
      </c>
      <c r="B77" s="16">
        <v>272.77999999999997</v>
      </c>
    </row>
    <row r="78" spans="1:7" x14ac:dyDescent="0.5">
      <c r="A78" s="1" t="s">
        <v>93</v>
      </c>
      <c r="B78" s="16">
        <v>613.76</v>
      </c>
    </row>
    <row r="79" spans="1:7" x14ac:dyDescent="0.5">
      <c r="A79" s="1" t="s">
        <v>91</v>
      </c>
      <c r="B79" s="16">
        <v>491.01</v>
      </c>
    </row>
    <row r="80" spans="1:7" x14ac:dyDescent="0.5">
      <c r="A80" s="1" t="s">
        <v>92</v>
      </c>
      <c r="B80" s="16">
        <v>804.69</v>
      </c>
    </row>
    <row r="81" spans="1:2" x14ac:dyDescent="0.5">
      <c r="A81" s="1" t="s">
        <v>95</v>
      </c>
      <c r="B81" s="16">
        <v>0</v>
      </c>
    </row>
    <row r="82" spans="1:2" x14ac:dyDescent="0.5">
      <c r="A82" s="1" t="s">
        <v>41</v>
      </c>
      <c r="B82" s="16">
        <v>317.23</v>
      </c>
    </row>
    <row r="83" spans="1:2" x14ac:dyDescent="0.5">
      <c r="A83" s="1" t="s">
        <v>84</v>
      </c>
      <c r="B83" s="16">
        <v>713.82</v>
      </c>
    </row>
    <row r="84" spans="1:2" x14ac:dyDescent="0.5">
      <c r="A84" s="1" t="s">
        <v>43</v>
      </c>
      <c r="B84" s="16">
        <v>571.04</v>
      </c>
    </row>
    <row r="85" spans="1:2" x14ac:dyDescent="0.5">
      <c r="A85" s="1" t="s">
        <v>44</v>
      </c>
      <c r="B85" s="16">
        <v>935.91</v>
      </c>
    </row>
    <row r="86" spans="1:2" x14ac:dyDescent="0.5">
      <c r="A86" s="1" t="s">
        <v>115</v>
      </c>
      <c r="B86" s="16">
        <v>0</v>
      </c>
    </row>
    <row r="87" spans="1:2" x14ac:dyDescent="0.5">
      <c r="A87" s="1" t="s">
        <v>105</v>
      </c>
      <c r="B87" s="16">
        <v>270.05</v>
      </c>
    </row>
    <row r="88" spans="1:2" x14ac:dyDescent="0.5">
      <c r="A88" s="1" t="s">
        <v>116</v>
      </c>
      <c r="B88" s="16">
        <v>607.62</v>
      </c>
    </row>
    <row r="89" spans="1:2" x14ac:dyDescent="0.5">
      <c r="A89" s="1" t="s">
        <v>107</v>
      </c>
      <c r="B89" s="16">
        <v>486.1</v>
      </c>
    </row>
    <row r="90" spans="1:2" x14ac:dyDescent="0.5">
      <c r="A90" s="1" t="s">
        <v>108</v>
      </c>
      <c r="B90" s="16">
        <v>796.64</v>
      </c>
    </row>
    <row r="91" spans="1:2" x14ac:dyDescent="0.5">
      <c r="A91" s="1" t="s">
        <v>113</v>
      </c>
      <c r="B91" s="16">
        <v>0</v>
      </c>
    </row>
    <row r="92" spans="1:2" x14ac:dyDescent="0.5">
      <c r="A92" s="1" t="s">
        <v>109</v>
      </c>
      <c r="B92" s="16">
        <v>314.06</v>
      </c>
    </row>
    <row r="93" spans="1:2" x14ac:dyDescent="0.5">
      <c r="A93" s="1" t="s">
        <v>114</v>
      </c>
      <c r="B93" s="16">
        <v>706.68</v>
      </c>
    </row>
    <row r="94" spans="1:2" x14ac:dyDescent="0.5">
      <c r="A94" s="1" t="s">
        <v>111</v>
      </c>
      <c r="B94" s="16">
        <v>565.33000000000004</v>
      </c>
    </row>
    <row r="95" spans="1:2" x14ac:dyDescent="0.5">
      <c r="A95" s="1" t="s">
        <v>112</v>
      </c>
      <c r="B95" s="16">
        <v>926.55</v>
      </c>
    </row>
    <row r="96" spans="1:2" x14ac:dyDescent="0.5">
      <c r="A96" s="1" t="s">
        <v>67</v>
      </c>
      <c r="B96" s="16">
        <v>0</v>
      </c>
    </row>
    <row r="97" spans="1:2" x14ac:dyDescent="0.5">
      <c r="A97" s="1" t="s">
        <v>45</v>
      </c>
      <c r="B97" s="16">
        <v>16.41</v>
      </c>
    </row>
    <row r="98" spans="1:2" x14ac:dyDescent="0.5">
      <c r="A98" s="1" t="s">
        <v>85</v>
      </c>
      <c r="B98" s="16">
        <v>32.799999999999997</v>
      </c>
    </row>
    <row r="99" spans="1:2" x14ac:dyDescent="0.5">
      <c r="A99" s="1" t="s">
        <v>47</v>
      </c>
      <c r="B99" s="16">
        <v>37.74</v>
      </c>
    </row>
    <row r="100" spans="1:2" x14ac:dyDescent="0.5">
      <c r="A100" s="1" t="s">
        <v>48</v>
      </c>
      <c r="B100" s="16">
        <v>49.21</v>
      </c>
    </row>
    <row r="101" spans="1:2" x14ac:dyDescent="0.5">
      <c r="A101" s="1" t="s">
        <v>101</v>
      </c>
      <c r="B101" s="16">
        <v>0</v>
      </c>
    </row>
    <row r="102" spans="1:2" x14ac:dyDescent="0.5">
      <c r="A102" s="1" t="s">
        <v>102</v>
      </c>
      <c r="B102" s="16">
        <v>2.2400000000000002</v>
      </c>
    </row>
    <row r="103" spans="1:2" x14ac:dyDescent="0.5">
      <c r="A103" s="1" t="s">
        <v>68</v>
      </c>
      <c r="B103" s="16">
        <v>0</v>
      </c>
    </row>
    <row r="104" spans="1:2" x14ac:dyDescent="0.5">
      <c r="A104" s="1" t="s">
        <v>96</v>
      </c>
      <c r="B104" s="16">
        <v>3.05</v>
      </c>
    </row>
    <row r="105" spans="1:2" x14ac:dyDescent="0.5">
      <c r="A105" s="1" t="s">
        <v>97</v>
      </c>
      <c r="B105" s="16">
        <v>5.74</v>
      </c>
    </row>
    <row r="106" spans="1:2" x14ac:dyDescent="0.5">
      <c r="A106" s="1" t="s">
        <v>98</v>
      </c>
      <c r="B106" s="16">
        <v>6.68</v>
      </c>
    </row>
    <row r="107" spans="1:2" x14ac:dyDescent="0.5">
      <c r="A107" s="1" t="s">
        <v>99</v>
      </c>
      <c r="B107" s="16">
        <v>8.4600000000000009</v>
      </c>
    </row>
    <row r="108" spans="1:2" x14ac:dyDescent="0.5">
      <c r="B108" s="43"/>
    </row>
    <row r="109" spans="1:2" x14ac:dyDescent="0.5">
      <c r="B109" s="43"/>
    </row>
    <row r="110" spans="1:2" x14ac:dyDescent="0.5">
      <c r="B110" s="43"/>
    </row>
    <row r="111" spans="1:2" x14ac:dyDescent="0.5">
      <c r="B111" s="43"/>
    </row>
  </sheetData>
  <autoFilter ref="A2:C169" xr:uid="{00000000-0009-0000-0000-000001000000}"/>
  <sortState xmlns:xlrd2="http://schemas.microsoft.com/office/spreadsheetml/2017/richdata2" ref="A3:H122">
    <sortCondition ref="A3:A122"/>
    <sortCondition ref="B3:B122"/>
  </sortState>
  <mergeCells count="1">
    <mergeCell ref="F20:G20"/>
  </mergeCell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Benefits Worth</vt:lpstr>
      <vt:lpstr>bkgrnd items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F Galvan</dc:creator>
  <cp:lastModifiedBy>Karen Kelleher</cp:lastModifiedBy>
  <cp:lastPrinted>2018-09-10T20:06:12Z</cp:lastPrinted>
  <dcterms:created xsi:type="dcterms:W3CDTF">2014-09-16T18:45:46Z</dcterms:created>
  <dcterms:modified xsi:type="dcterms:W3CDTF">2023-11-21T22:10:40Z</dcterms:modified>
</cp:coreProperties>
</file>